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265" yWindow="-15" windowWidth="14280" windowHeight="12645" tabRatio="500"/>
  </bookViews>
  <sheets>
    <sheet name="Приложение 1-2025" sheetId="1" r:id="rId1"/>
  </sheets>
  <definedNames>
    <definedName name="_xlnm._FilterDatabase" localSheetId="0" hidden="1">'Приложение 1-2025'!$A$6:$I$101</definedName>
    <definedName name="_xlnm.Print_Titles" localSheetId="0">'Приложение 1-2025'!$5:$5</definedName>
    <definedName name="_xlnm.Print_Area" localSheetId="0">'Приложение 1-2025'!$A$1:$E$101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6" i="1" l="1"/>
  <c r="E97" i="1" l="1"/>
  <c r="D97" i="1"/>
  <c r="C97" i="1"/>
  <c r="C49" i="1" s="1"/>
  <c r="C50" i="1"/>
  <c r="D38" i="1" l="1"/>
  <c r="E58" i="1" l="1"/>
  <c r="D54" i="1"/>
  <c r="E62" i="1"/>
  <c r="D91" i="1"/>
  <c r="E94" i="1"/>
  <c r="D25" i="1"/>
  <c r="D37" i="1"/>
  <c r="C45" i="1"/>
  <c r="C98" i="1"/>
  <c r="E100" i="1" l="1"/>
  <c r="D45" i="1"/>
  <c r="E45" i="1" s="1"/>
  <c r="E46" i="1"/>
  <c r="E98" i="1"/>
  <c r="D74" i="1"/>
  <c r="D51" i="1"/>
  <c r="E10" i="1"/>
  <c r="E12" i="1"/>
  <c r="E13" i="1"/>
  <c r="E14" i="1"/>
  <c r="E16" i="1"/>
  <c r="E17" i="1"/>
  <c r="E18" i="1"/>
  <c r="E20" i="1"/>
  <c r="E22" i="1"/>
  <c r="E24" i="1"/>
  <c r="E25" i="1"/>
  <c r="E26" i="1"/>
  <c r="E28" i="1"/>
  <c r="E29" i="1"/>
  <c r="E30" i="1"/>
  <c r="E31" i="1"/>
  <c r="E33" i="1"/>
  <c r="E35" i="1"/>
  <c r="E36" i="1"/>
  <c r="E38" i="1"/>
  <c r="E39" i="1"/>
  <c r="E40" i="1"/>
  <c r="E41" i="1"/>
  <c r="E43" i="1"/>
  <c r="E44" i="1"/>
  <c r="E47" i="1"/>
  <c r="E48" i="1"/>
  <c r="E52" i="1"/>
  <c r="E53" i="1"/>
  <c r="E55" i="1"/>
  <c r="E56" i="1"/>
  <c r="E57" i="1"/>
  <c r="E59" i="1"/>
  <c r="E60" i="1"/>
  <c r="E61" i="1"/>
  <c r="E63" i="1"/>
  <c r="E64" i="1"/>
  <c r="E65" i="1"/>
  <c r="E66" i="1"/>
  <c r="E67" i="1"/>
  <c r="E68" i="1"/>
  <c r="E69" i="1"/>
  <c r="E70" i="1"/>
  <c r="E71" i="1"/>
  <c r="E72" i="1"/>
  <c r="E73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2" i="1"/>
  <c r="E93" i="1"/>
  <c r="E95" i="1"/>
  <c r="D42" i="1"/>
  <c r="D23" i="1"/>
  <c r="D21" i="1"/>
  <c r="D19" i="1"/>
  <c r="D15" i="1"/>
  <c r="D11" i="1"/>
  <c r="D9" i="1"/>
  <c r="D7" i="1"/>
  <c r="D50" i="1" l="1"/>
  <c r="D49" i="1" s="1"/>
  <c r="D6" i="1"/>
  <c r="C96" i="1"/>
  <c r="C54" i="1"/>
  <c r="E54" i="1" s="1"/>
  <c r="D99" i="1" l="1"/>
  <c r="D101" i="1" s="1"/>
  <c r="C91" i="1"/>
  <c r="E91" i="1" s="1"/>
  <c r="E96" i="1"/>
  <c r="C8" i="1"/>
  <c r="E8" i="1" s="1"/>
  <c r="C21" i="1" l="1"/>
  <c r="E21" i="1" s="1"/>
  <c r="C74" i="1" l="1"/>
  <c r="E74" i="1" s="1"/>
  <c r="C27" i="1" l="1"/>
  <c r="E27" i="1" s="1"/>
  <c r="C7" i="1" l="1"/>
  <c r="E7" i="1" s="1"/>
  <c r="C42" i="1" l="1"/>
  <c r="E42" i="1" s="1"/>
  <c r="C51" i="1" l="1"/>
  <c r="E51" i="1" l="1"/>
  <c r="C15" i="1"/>
  <c r="E15" i="1" s="1"/>
  <c r="E50" i="1" l="1"/>
  <c r="C19" i="1"/>
  <c r="E19" i="1" s="1"/>
  <c r="C37" i="1" l="1"/>
  <c r="E37" i="1" s="1"/>
  <c r="C34" i="1"/>
  <c r="E34" i="1" s="1"/>
  <c r="C32" i="1"/>
  <c r="E32" i="1" s="1"/>
  <c r="C23" i="1"/>
  <c r="E23" i="1" s="1"/>
  <c r="C11" i="1"/>
  <c r="E11" i="1" s="1"/>
  <c r="C9" i="1"/>
  <c r="E9" i="1" s="1"/>
  <c r="C6" i="1" l="1"/>
  <c r="C99" i="1" l="1"/>
  <c r="E6" i="1"/>
  <c r="C101" i="1" l="1"/>
  <c r="E101" i="1" s="1"/>
  <c r="E49" i="1"/>
  <c r="E99" i="1"/>
</calcChain>
</file>

<file path=xl/sharedStrings.xml><?xml version="1.0" encoding="utf-8"?>
<sst xmlns="http://schemas.openxmlformats.org/spreadsheetml/2006/main" count="198" uniqueCount="194">
  <si>
    <t>Код</t>
  </si>
  <si>
    <t xml:space="preserve">Наименование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</si>
  <si>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</si>
  <si>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</si>
  <si>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</si>
  <si>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</si>
  <si>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</si>
  <si>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</si>
  <si>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</si>
  <si>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</si>
  <si>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</si>
  <si>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</si>
  <si>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</si>
  <si>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</si>
  <si>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</si>
  <si>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сельхозяйственный налог</t>
  </si>
  <si>
    <t>1 05 04000 02 0000 110</t>
  </si>
  <si>
    <t>Налог, взимаемый в связи с применением патентной системы налогооблажения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</si>
  <si>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</si>
  <si>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</si>
  <si>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</si>
  <si>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</si>
  <si>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</si>
  <si>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</si>
  <si>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</si>
  <si>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</si>
  <si>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</si>
  <si>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</si>
  <si>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</si>
  <si>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</si>
  <si>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</si>
  <si>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</si>
  <si>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</si>
  <si>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</si>
  <si>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</si>
  <si>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из других бюджетов бюджетной системы 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</si>
  <si>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</si>
  <si>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</si>
  <si>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</si>
  <si>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</si>
  <si>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Субсидии на реализацию мероприятий в области поддержки и развития коммунального хозяйства, направленных на повышение надежности, устойчивости и экономичности жилищно-коммунального хозяйства в Удмуртской Республике</t>
  </si>
  <si>
    <t>Субсидии на содержание автомобильных дорог местного значения и исскуственных сооружений на них, по которым проходят маршруты школьных автобусов</t>
  </si>
  <si>
    <t>Субсидии на 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</si>
  <si>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2 02 30000 00 0000 150</t>
  </si>
  <si>
    <t>Субвенции бюджетам бюджетной системы Российской Федерации</t>
  </si>
  <si>
    <t xml:space="preserve">Субвенции  на обеспечение 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 в муниципальных общеобразовательных организациях </t>
  </si>
  <si>
    <t xml:space="preserve">Субвенции 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</si>
  <si>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Субвенции   на осуществление отдельных государственных полномочий по созданию и организации деятельности комиссий по делам несовершеннолетних и защите их прав </t>
  </si>
  <si>
    <t>Субвенции 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"О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нвесении изменения в статью 35 Закона Удмуртской Республики "Об установлении административной ответственности за отдельные виды правонарушений"</t>
  </si>
  <si>
    <t>Субвенции на осуществление отдельных государственных полномочий по созданию и организации деятельности административных комиссий</t>
  </si>
  <si>
    <t>Субвенции 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отдельных государственных полномочий за исключением расходов на осуществление деятельности специалистов</t>
  </si>
  <si>
    <t xml:space="preserve">Субвенции на осуществление отдельных государственных полномочий Удмуртской Республики 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 </t>
  </si>
  <si>
    <t>Субвенции на  осуществление деятельности специалистов, осуществляющих государственные  полномочия,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</si>
  <si>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ИТОГО ДОХОДОВ</t>
  </si>
  <si>
    <t>ДЕФИЦИТ</t>
  </si>
  <si>
    <t>БАЛАНС</t>
  </si>
  <si>
    <t>НАЛОГИ, СБОРЫ И РЕГУЛЯРНЫЕ ПЛАТЕЖИ ЗА ПОЛЬЗОВАНИЕ ПРИРОДНЫМИ РЕСУРСАМИ</t>
  </si>
  <si>
    <t>1 07 00000 00 0000 000</t>
  </si>
  <si>
    <t>Налог на добычу общераспрастраненных полезных ископаемых</t>
  </si>
  <si>
    <t>1 07 010200 01 0000 120</t>
  </si>
  <si>
    <t xml:space="preserve"> </t>
  </si>
  <si>
    <t xml:space="preserve">Субвенции  на осуществление отдельных государственных полномочий Удмуртской Республики в области архивного дела </t>
  </si>
  <si>
    <t>1 11 05012 14 0000 120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</si>
  <si>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</si>
  <si>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>1 11 05024 14 0000 120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</si>
  <si>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</si>
  <si>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1 11 07014 14 0000 120</t>
  </si>
  <si>
    <t>1 11 09044 14 0000 120</t>
  </si>
  <si>
    <t>1 11 05074 14 0000 120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</si>
  <si>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</si>
  <si>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</si>
  <si>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1 13 02064 14 0000 130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</si>
  <si>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</si>
  <si>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1 14 06012 14 0000 430</t>
  </si>
  <si>
    <t>1 14 06024 14 0000 430</t>
  </si>
  <si>
    <t xml:space="preserve">Инициативные платежи, зачисляемые в бюджеты муниципальных округов (добровольные пожертвования индивидуальных предпринимателей, крестьянских (фермерских) хозяйств)  на реализацию проекта развития общественной инфраструктуры,основанного на местной инициативе)  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</si>
  <si>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</si>
  <si>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</si>
  <si>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</si>
  <si>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2 02 25304  14 0000 150</t>
  </si>
  <si>
    <t>2 02 29999 14 0105 150</t>
  </si>
  <si>
    <t>2 02 29999 14 0106 150</t>
  </si>
  <si>
    <t>2 02 30024 14 0202 150</t>
  </si>
  <si>
    <t>2 02 30024 14 0205 150</t>
  </si>
  <si>
    <t>2 02 30024 14 0208 150</t>
  </si>
  <si>
    <t>2 02 30024 14 0209 150</t>
  </si>
  <si>
    <t>2 02 30024 14 0215 150</t>
  </si>
  <si>
    <t>2 02 30024 14 0216 150</t>
  </si>
  <si>
    <t>2 02 30024 14 0218 150</t>
  </si>
  <si>
    <t>2 02 30024 14 0220 150</t>
  </si>
  <si>
    <t>2 02 30024 14 0223 150</t>
  </si>
  <si>
    <t>2 02 30029 14 0000 150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</si>
  <si>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</si>
  <si>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</si>
  <si>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</si>
  <si>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2 02 35930 14 0000 150</t>
  </si>
  <si>
    <t>2 02 25555 14 0000 150</t>
  </si>
  <si>
    <t xml:space="preserve">Субсидии бюджетам муниципальных округов на реализацию программ формирования современной городской среды
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</si>
  <si>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 муниципальных и городских округов</t>
  </si>
  <si>
    <t>2 02 35118 14 0000 150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</si>
  <si>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</si>
  <si>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</si>
  <si>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</si>
  <si>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</si>
  <si>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</si>
  <si>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 xml:space="preserve">Земельный налог с физических лиц, обладающих земельным участком, расположенным в границах муниципальных округов
</t>
  </si>
  <si>
    <t>1 06 06032 14 0000 110</t>
  </si>
  <si>
    <t>1 06 06042 14 0000 110</t>
  </si>
  <si>
    <t>Дотации бюджетам муниципальных округов на поддержку мер по обеспечению сбалансированности бюджетов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</si>
  <si>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</si>
  <si>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1 11 05034 14 0000 120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</si>
  <si>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</si>
  <si>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1 11 05312 14 0000 120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</si>
  <si>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
</t>
  </si>
  <si>
    <t>1 13 02994 14 0000 130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</si>
  <si>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</si>
  <si>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Налог, взимаемый в связи с применением упрощенной системы налогообложения</t>
  </si>
  <si>
    <t>1 05 01000 01 0000 110</t>
  </si>
  <si>
    <t xml:space="preserve"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</si>
  <si>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2 02 30024 14 0206 150</t>
  </si>
  <si>
    <t>Субвенции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</si>
  <si>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 xml:space="preserve">Субвенции бюджетам муниципальных округов на государственную регистрацию актов гражданского состояния </t>
  </si>
  <si>
    <t>2 02 25519 14 0000 150</t>
  </si>
  <si>
    <t>Субсидии бюджетам муниципальных округов на поддержку отрасли культуры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</si>
  <si>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</si>
  <si>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2 02 25467 14 0000 150</t>
  </si>
  <si>
    <t>1 17 15020 14 0300 150</t>
  </si>
  <si>
    <t>Инициативные платежи, зачисляемые в бюджеты муниципальных округов (добровольные пожертвования физических лиц - населения (жителей) на реализацию проекта развития общественной инфраструктуры,основанного на местной инициативе)</t>
  </si>
  <si>
    <t>1 17 15020 14 0400 150</t>
  </si>
  <si>
    <t xml:space="preserve"> 2 02 15002 14 0000 150</t>
  </si>
  <si>
    <t>в руб.</t>
  </si>
  <si>
    <t>2 02 20077 14 0000 150</t>
  </si>
  <si>
    <t xml:space="preserve">Субсидии бюджетам муниципальных округов на софинансирование капитальных вложений в объекты муниципальной собственности
</t>
  </si>
  <si>
    <t>2 02 29999 14 0117 150</t>
  </si>
  <si>
    <t>Субсидии на реализацию мероприятий по организации отдыха детей в каникулярное время</t>
  </si>
  <si>
    <t>2 02 29999 14 0119 150</t>
  </si>
  <si>
    <t>Субсидии на организацию питания обучающихся муниципальных общеобразовательных организаций, находящихся на территории Удмуртской Республики</t>
  </si>
  <si>
    <t>2 02 29999 14 0103 150</t>
  </si>
  <si>
    <t>2 02 30024 14 0222 150</t>
  </si>
  <si>
    <t>Субвенции на осуществление отдельных государственных полномочий Удмуртской Республики по организации мероприятий при осуществлении деятельности по обращению с животными без владельцев</t>
  </si>
  <si>
    <t>2 02 30024 14 0203 150</t>
  </si>
  <si>
    <t xml:space="preserve"> Субвенции на осуществление отдельных государственных полномочий Удмуртской Республики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</t>
  </si>
  <si>
    <t>Субсидии в целях реализации государственной программы Удмуртской Республики «Окружающая среда и природные ресурсы</t>
  </si>
  <si>
    <t>1 11 09080 14 0000 120</t>
  </si>
  <si>
    <t xml:space="preserve"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</si>
  <si>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>2 02 25098 14 0000 150</t>
  </si>
  <si>
    <t>2 02 40000 00 0000 150</t>
  </si>
  <si>
    <t>Иные межбюджетные трансферты</t>
  </si>
  <si>
    <t>2 02 45393 14 0000 150</t>
  </si>
  <si>
    <t>Межбюджетные трансферты, передаваемые бюджетам муниципальных округов на финансовое обеспечение дорожной деятельности</t>
  </si>
  <si>
    <t xml:space="preserve">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</si>
  <si>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2 02 45303 14 0000 150</t>
  </si>
  <si>
    <t>Прочие межбюджетные трансферты, передаваемые бюджетам муниципальных округов</t>
  </si>
  <si>
    <t>2 02 49999 14 0000 150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</si>
  <si>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</si>
  <si>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2 02 45179 14 0000 150</t>
  </si>
  <si>
    <t>2 02 29999 14 0109 150</t>
  </si>
  <si>
    <t>Субсидии на капитальный ремонт и ремонт автомобильных дорог местного значения и искусственных сооружений на них, в том числе на проектирование, включая капитальный ремонт и ремонт автомобильных дорог местного значения - подъездных автодорог к садовым некоммерческим товариществам</t>
  </si>
  <si>
    <t>2 02 29999 14 0107 150</t>
  </si>
  <si>
    <t>Субсидии на реализацию мероприятий муниципальных программ энергосбережения и повышения энергетической эффективности</t>
  </si>
  <si>
    <t>2 02 25116 14 0000 150</t>
  </si>
  <si>
    <t xml:space="preserve">Субсидии бюджетам муниципальных округов на реализацию программы комплексного развития молодежной политики в регионах Российской Федерации "Регион для молодых"
</t>
  </si>
  <si>
    <t>1 08 00000 00 0000 000</t>
  </si>
  <si>
    <t>ГОСУДАРСТВЕННАЯ ПОШЛИНА</t>
  </si>
  <si>
    <t xml:space="preserve"> 1 08 03000 01 0000 110</t>
  </si>
  <si>
    <t>Государственная пошлина по делам, рассматриваемым в судах общей юрисдикции, мировыми судьями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</si>
  <si>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
</t>
  </si>
  <si>
    <t xml:space="preserve">Доходы от сдачи в аренду имущества, составляющего казну муниципальных округов (за исключением земельных участков)
</t>
  </si>
  <si>
    <t>1 14 02043 14 0000 410</t>
  </si>
  <si>
    <t xml:space="preserve"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</si>
  <si>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Инициативные платежи, зачисляемые в бюджеты муниципальных округов (добровольные пожертвования юридических лиц, индивидуальных предпринимателей, крестьянских (фермерских) хозяйств, физических лиц на реализацию проекта развития общественной инфраструктуры, основанного на местной инициативе)
</t>
  </si>
  <si>
    <t xml:space="preserve">Инициативные платежи, зачисляемые в бюджеты муниципальных округов (добровольные пожертвования населения на реализацию проекта развития общественной инфраструктуры, основанного на местной инициативе)
</t>
  </si>
  <si>
    <t>2 02 29999 14 0130 150</t>
  </si>
  <si>
    <t>Субсидии на софинансирование расходов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организаций, находящихся на территории Удмуртской Республики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</si>
  <si>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</si>
  <si>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</si>
  <si>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2 02 29999 14 0128 150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</si>
  <si>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</si>
  <si>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</si>
  <si>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</si>
  <si>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2 02 45050 14 0000 150</t>
  </si>
  <si>
    <t xml:space="preserve">Утверждено по бюджету </t>
  </si>
  <si>
    <t xml:space="preserve">Уточнение </t>
  </si>
  <si>
    <t>Уточненный бюджет</t>
  </si>
  <si>
    <t>2 07 00000 00 0000 000</t>
  </si>
  <si>
    <t>ПРОЧИЕ БЕЗВОЗМЕЗДНЫЕ ПОСТУПЛЕНИЯ</t>
  </si>
  <si>
    <t>2 07 04050 14 0000 150</t>
  </si>
  <si>
    <t>Прочие безвозмездные поступления в бюджеты муниципальных округов</t>
  </si>
  <si>
    <t>Приложение 1 к  пояснительной записке</t>
  </si>
  <si>
    <t xml:space="preserve">УТОЧНЕНИЕ БЮДЖЕТА МУНИЦИПАЛЬНОГО ОБРАЗОВАНИЯ                                                                                                                                                         "МУНИЦИПАЛЬНЫЙ ОКРУГ САРАПУЛЬСКИЙ РАЙОН УДМУРТСКОЙ РЕСПУБЛИКИ" НА 2025 ГОД </t>
  </si>
  <si>
    <t>1 17 14020 14 0300 150</t>
  </si>
  <si>
    <t>Средства самообложения граждан, зачисляемые в бюджеты муниципальных округов</t>
  </si>
  <si>
    <t>2 02 25154 14 0000 150</t>
  </si>
  <si>
    <t>Субсидии бюджетам муниципальных округов на реализацию мероприятий по модернизации коммунальной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</si>
</sst>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\-??_р_._-;_-@_-"/>
    <numFmt numFmtId="165" formatCode="#,##0.0"/>
  </numFmts>
  <fonts count="11">
    <font>
      <sz val="10"/>
      <name val="Arial Cyr"/>
      <charset val="204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1"/>
    </font>
    <font>
      <sz val="10"/>
      <name val="Arial Cyr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sz val="13"/>
      <name val="PT Astra Serif"/>
      <family val="1"/>
      <charset val="204"/>
    </font>
    <font>
      <b/>
      <sz val="13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>
      <alignment vertical="top" wrapText="1"/>
    </xf>
    <xf numFmtId="0" fontId="4" fillId="0" borderId="0"/>
    <xf numFmtId="164" fontId="5" fillId="0" borderId="0" applyBorder="0" applyProtection="0"/>
  </cellStyleXfs>
  <cellXfs count="71">
    <xf numFmtId="0" fontId="0" fillId="0" borderId="0" xfId="0"/>
    <xf numFmtId="49" fontId="6" fillId="2" borderId="0" xfId="0" applyNumberFormat="1" applyFont="1" applyFill="1" applyAlignment="1">
      <alignment horizontal="center"/>
    </xf>
    <xf numFmtId="0" fontId="7" fillId="2" borderId="0" xfId="0" applyFont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49" fontId="6" fillId="2" borderId="0" xfId="0" applyNumberFormat="1" applyFont="1" applyFill="1" applyAlignment="1">
      <alignment horizontal="left" wrapText="1"/>
    </xf>
    <xf numFmtId="4" fontId="6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right" wrapText="1"/>
    </xf>
    <xf numFmtId="4" fontId="9" fillId="2" borderId="0" xfId="0" applyNumberFormat="1" applyFont="1" applyFill="1" applyAlignment="1">
      <alignment horizontal="right" wrapText="1"/>
    </xf>
    <xf numFmtId="49" fontId="10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wrapText="1"/>
    </xf>
    <xf numFmtId="49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justify" vertical="center" wrapText="1"/>
    </xf>
    <xf numFmtId="4" fontId="10" fillId="2" borderId="2" xfId="0" applyNumberFormat="1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justify" vertical="center" wrapText="1"/>
    </xf>
    <xf numFmtId="4" fontId="9" fillId="2" borderId="2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justify" vertical="top" wrapText="1"/>
    </xf>
    <xf numFmtId="0" fontId="9" fillId="2" borderId="2" xfId="4" applyFont="1" applyFill="1" applyBorder="1" applyAlignment="1">
      <alignment horizontal="justify" vertical="center" wrapText="1"/>
    </xf>
    <xf numFmtId="0" fontId="9" fillId="2" borderId="2" xfId="4" applyFont="1" applyFill="1" applyBorder="1" applyAlignment="1">
      <alignment horizontal="justify" vertical="top" wrapText="1"/>
    </xf>
    <xf numFmtId="0" fontId="9" fillId="2" borderId="2" xfId="4" applyFont="1" applyFill="1" applyBorder="1" applyAlignment="1">
      <alignment horizontal="center" vertical="center" wrapText="1"/>
    </xf>
    <xf numFmtId="4" fontId="9" fillId="2" borderId="2" xfId="4" applyNumberFormat="1" applyFont="1" applyFill="1" applyBorder="1" applyAlignment="1">
      <alignment horizontal="right" vertical="center" wrapText="1"/>
    </xf>
    <xf numFmtId="0" fontId="9" fillId="2" borderId="2" xfId="4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justify" vertical="top" wrapText="1"/>
    </xf>
    <xf numFmtId="0" fontId="9" fillId="2" borderId="2" xfId="0" applyFont="1" applyFill="1" applyBorder="1" applyAlignment="1">
      <alignment horizontal="justify"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vertical="top" wrapText="1"/>
    </xf>
    <xf numFmtId="0" fontId="10" fillId="2" borderId="2" xfId="4" applyFont="1" applyFill="1" applyBorder="1" applyAlignment="1">
      <alignment horizontal="justify" vertical="center" wrapText="1"/>
    </xf>
    <xf numFmtId="0" fontId="9" fillId="2" borderId="2" xfId="4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2" fontId="10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justify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justify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wrapText="1"/>
    </xf>
    <xf numFmtId="49" fontId="10" fillId="2" borderId="2" xfId="0" applyNumberFormat="1" applyFont="1" applyFill="1" applyBorder="1" applyAlignment="1">
      <alignment horizontal="justify" wrapText="1"/>
    </xf>
    <xf numFmtId="4" fontId="10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justify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4" fontId="10" fillId="2" borderId="2" xfId="0" applyNumberFormat="1" applyFont="1" applyFill="1" applyBorder="1"/>
    <xf numFmtId="0" fontId="9" fillId="2" borderId="2" xfId="0" applyFont="1" applyFill="1" applyBorder="1"/>
    <xf numFmtId="165" fontId="9" fillId="2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4" fontId="7" fillId="2" borderId="0" xfId="0" applyNumberFormat="1" applyFont="1" applyFill="1"/>
    <xf numFmtId="2" fontId="9" fillId="3" borderId="3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justify" vertical="center" wrapText="1"/>
    </xf>
    <xf numFmtId="0" fontId="7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4" fontId="10" fillId="2" borderId="2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/>
    </xf>
    <xf numFmtId="4" fontId="9" fillId="2" borderId="2" xfId="0" applyNumberFormat="1" applyFont="1" applyFill="1" applyBorder="1"/>
    <xf numFmtId="4" fontId="9" fillId="0" borderId="4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/>
    <xf numFmtId="49" fontId="10" fillId="2" borderId="0" xfId="0" applyNumberFormat="1" applyFont="1" applyFill="1" applyBorder="1" applyAlignment="1">
      <alignment horizontal="center" wrapText="1"/>
    </xf>
    <xf numFmtId="49" fontId="9" fillId="2" borderId="0" xfId="0" applyNumberFormat="1" applyFont="1" applyFill="1" applyBorder="1" applyAlignment="1">
      <alignment horizontal="right" wrapText="1"/>
    </xf>
  </cellXfs>
  <cellStyles count="6">
    <cellStyle name="Normal" xfId="1"/>
    <cellStyle name="Обычный" xfId="0" builtinId="0"/>
    <cellStyle name="Обычный 2" xfId="2"/>
    <cellStyle name="Обычный 3" xfId="3"/>
    <cellStyle name="Обычный_приложение 1 к закону 2004 года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01"/>
  <sheetViews>
    <sheetView tabSelected="1" view="pageBreakPreview" topLeftCell="A94" zoomScaleNormal="110" zoomScaleSheetLayoutView="100" zoomScalePageLayoutView="91" workbookViewId="0">
      <selection activeCell="B109" sqref="B108:B109"/>
    </sheetView>
  </sheetViews>
  <sheetFormatPr defaultColWidth="9.140625" defaultRowHeight="15.75"/>
  <cols>
    <col min="1" max="1" width="31" style="1" customWidth="1"/>
    <col min="2" max="2" width="69.28515625" style="6" customWidth="1"/>
    <col min="3" max="3" width="23.42578125" style="7" customWidth="1"/>
    <col min="4" max="4" width="18.42578125" style="2" customWidth="1"/>
    <col min="5" max="5" width="19.140625" style="58" customWidth="1"/>
    <col min="6" max="16384" width="9.140625" style="3"/>
  </cols>
  <sheetData>
    <row r="1" spans="1:5" ht="16.5">
      <c r="A1" s="8"/>
      <c r="B1" s="70" t="s">
        <v>188</v>
      </c>
      <c r="C1" s="70"/>
      <c r="D1" s="70"/>
      <c r="E1" s="70"/>
    </row>
    <row r="2" spans="1:5" ht="16.5">
      <c r="A2" s="8"/>
      <c r="B2" s="9"/>
      <c r="C2" s="10"/>
    </row>
    <row r="3" spans="1:5" ht="33" customHeight="1">
      <c r="A3" s="69" t="s">
        <v>189</v>
      </c>
      <c r="B3" s="69"/>
      <c r="C3" s="69"/>
    </row>
    <row r="4" spans="1:5" ht="16.5">
      <c r="A4" s="11"/>
      <c r="B4" s="12"/>
      <c r="C4" s="3"/>
      <c r="E4" s="59" t="s">
        <v>130</v>
      </c>
    </row>
    <row r="5" spans="1:5" s="4" customFormat="1" ht="46.5" customHeight="1">
      <c r="A5" s="13" t="s">
        <v>0</v>
      </c>
      <c r="B5" s="13" t="s">
        <v>1</v>
      </c>
      <c r="C5" s="14" t="s">
        <v>181</v>
      </c>
      <c r="D5" s="54" t="s">
        <v>182</v>
      </c>
      <c r="E5" s="49" t="s">
        <v>183</v>
      </c>
    </row>
    <row r="6" spans="1:5" s="5" customFormat="1" ht="16.5">
      <c r="A6" s="15" t="s">
        <v>2</v>
      </c>
      <c r="B6" s="16" t="s">
        <v>3</v>
      </c>
      <c r="C6" s="17">
        <f>C7+C9+C11+C23+C32+C34+C37+C41+C42+C19+C15+C45+C21</f>
        <v>448216250</v>
      </c>
      <c r="D6" s="51">
        <f>D7+D9+D11+D15+D19+D21+D23+D32+D34+D37+D41+D45</f>
        <v>27743070</v>
      </c>
      <c r="E6" s="60">
        <f>C6+D6</f>
        <v>475959320</v>
      </c>
    </row>
    <row r="7" spans="1:5" s="5" customFormat="1" ht="16.5">
      <c r="A7" s="15" t="s">
        <v>4</v>
      </c>
      <c r="B7" s="16" t="s">
        <v>5</v>
      </c>
      <c r="C7" s="17">
        <f>C8</f>
        <v>309172100</v>
      </c>
      <c r="D7" s="50">
        <f>D8</f>
        <v>0</v>
      </c>
      <c r="E7" s="60">
        <f t="shared" ref="E7:E71" si="0">C7+D7</f>
        <v>309172100</v>
      </c>
    </row>
    <row r="8" spans="1:5" ht="16.5">
      <c r="A8" s="18" t="s">
        <v>6</v>
      </c>
      <c r="B8" s="19" t="s">
        <v>7</v>
      </c>
      <c r="C8" s="20">
        <f>309172100</f>
        <v>309172100</v>
      </c>
      <c r="D8" s="52"/>
      <c r="E8" s="61">
        <f t="shared" si="0"/>
        <v>309172100</v>
      </c>
    </row>
    <row r="9" spans="1:5" s="5" customFormat="1" ht="49.5">
      <c r="A9" s="15" t="s">
        <v>8</v>
      </c>
      <c r="B9" s="16" t="s">
        <v>9</v>
      </c>
      <c r="C9" s="17">
        <f>C10</f>
        <v>37817000</v>
      </c>
      <c r="D9" s="52">
        <f>D10</f>
        <v>0</v>
      </c>
      <c r="E9" s="60">
        <f t="shared" si="0"/>
        <v>37817000</v>
      </c>
    </row>
    <row r="10" spans="1:5" ht="33">
      <c r="A10" s="18" t="s">
        <v>10</v>
      </c>
      <c r="B10" s="19" t="s">
        <v>11</v>
      </c>
      <c r="C10" s="20">
        <v>37817000</v>
      </c>
      <c r="D10" s="52"/>
      <c r="E10" s="61">
        <f t="shared" si="0"/>
        <v>37817000</v>
      </c>
    </row>
    <row r="11" spans="1:5" s="5" customFormat="1" ht="16.5">
      <c r="A11" s="15" t="s">
        <v>12</v>
      </c>
      <c r="B11" s="16" t="s">
        <v>13</v>
      </c>
      <c r="C11" s="17">
        <f>C14+C12+C13</f>
        <v>22105000</v>
      </c>
      <c r="D11" s="52">
        <f>D12+D13+D14</f>
        <v>0</v>
      </c>
      <c r="E11" s="60">
        <f t="shared" si="0"/>
        <v>22105000</v>
      </c>
    </row>
    <row r="12" spans="1:5" s="5" customFormat="1" ht="33">
      <c r="A12" s="18" t="s">
        <v>117</v>
      </c>
      <c r="B12" s="19" t="s">
        <v>116</v>
      </c>
      <c r="C12" s="20">
        <v>17216000</v>
      </c>
      <c r="D12" s="52"/>
      <c r="E12" s="61">
        <f t="shared" si="0"/>
        <v>17216000</v>
      </c>
    </row>
    <row r="13" spans="1:5" s="5" customFormat="1" ht="16.5">
      <c r="A13" s="18" t="s">
        <v>14</v>
      </c>
      <c r="B13" s="19" t="s">
        <v>15</v>
      </c>
      <c r="C13" s="20">
        <v>2729000</v>
      </c>
      <c r="D13" s="52"/>
      <c r="E13" s="61">
        <f t="shared" si="0"/>
        <v>2729000</v>
      </c>
    </row>
    <row r="14" spans="1:5" s="5" customFormat="1" ht="33">
      <c r="A14" s="18" t="s">
        <v>16</v>
      </c>
      <c r="B14" s="19" t="s">
        <v>17</v>
      </c>
      <c r="C14" s="20">
        <v>2160000</v>
      </c>
      <c r="D14" s="52"/>
      <c r="E14" s="61">
        <f t="shared" si="0"/>
        <v>2160000</v>
      </c>
    </row>
    <row r="15" spans="1:5" s="5" customFormat="1" ht="16.5">
      <c r="A15" s="15" t="s">
        <v>100</v>
      </c>
      <c r="B15" s="21" t="s">
        <v>101</v>
      </c>
      <c r="C15" s="17">
        <f>C16+C17+C18</f>
        <v>24114000</v>
      </c>
      <c r="D15" s="52">
        <f>D16+D17+D18</f>
        <v>0</v>
      </c>
      <c r="E15" s="60">
        <f t="shared" si="0"/>
        <v>24114000</v>
      </c>
    </row>
    <row r="16" spans="1:5" s="5" customFormat="1" ht="49.5">
      <c r="A16" s="18" t="s">
        <v>102</v>
      </c>
      <c r="B16" s="22" t="s">
        <v>103</v>
      </c>
      <c r="C16" s="20">
        <v>4800000</v>
      </c>
      <c r="D16" s="52"/>
      <c r="E16" s="61">
        <f t="shared" si="0"/>
        <v>4800000</v>
      </c>
    </row>
    <row r="17" spans="1:6" s="5" customFormat="1" ht="49.5">
      <c r="A17" s="18" t="s">
        <v>106</v>
      </c>
      <c r="B17" s="22" t="s">
        <v>104</v>
      </c>
      <c r="C17" s="20">
        <v>10214000</v>
      </c>
      <c r="D17" s="52"/>
      <c r="E17" s="61">
        <f t="shared" si="0"/>
        <v>10214000</v>
      </c>
    </row>
    <row r="18" spans="1:6" s="5" customFormat="1" ht="40.5" customHeight="1">
      <c r="A18" s="18" t="s">
        <v>107</v>
      </c>
      <c r="B18" s="22" t="s">
        <v>105</v>
      </c>
      <c r="C18" s="20">
        <v>9100000</v>
      </c>
      <c r="D18" s="52"/>
      <c r="E18" s="61">
        <f t="shared" si="0"/>
        <v>9100000</v>
      </c>
    </row>
    <row r="19" spans="1:6" s="5" customFormat="1" ht="33">
      <c r="A19" s="15" t="s">
        <v>57</v>
      </c>
      <c r="B19" s="16" t="s">
        <v>56</v>
      </c>
      <c r="C19" s="17">
        <f>C20</f>
        <v>315000</v>
      </c>
      <c r="D19" s="52">
        <f>D20</f>
        <v>0</v>
      </c>
      <c r="E19" s="60">
        <f t="shared" si="0"/>
        <v>315000</v>
      </c>
    </row>
    <row r="20" spans="1:6" s="5" customFormat="1" ht="33">
      <c r="A20" s="18" t="s">
        <v>59</v>
      </c>
      <c r="B20" s="19" t="s">
        <v>58</v>
      </c>
      <c r="C20" s="20">
        <v>315000</v>
      </c>
      <c r="D20" s="52"/>
      <c r="E20" s="61">
        <f t="shared" si="0"/>
        <v>315000</v>
      </c>
    </row>
    <row r="21" spans="1:6" s="5" customFormat="1" ht="16.5">
      <c r="A21" s="15" t="s">
        <v>162</v>
      </c>
      <c r="B21" s="16" t="s">
        <v>163</v>
      </c>
      <c r="C21" s="17">
        <f>C22</f>
        <v>132000</v>
      </c>
      <c r="D21" s="52">
        <f>D22</f>
        <v>0</v>
      </c>
      <c r="E21" s="60">
        <f t="shared" si="0"/>
        <v>132000</v>
      </c>
    </row>
    <row r="22" spans="1:6" s="5" customFormat="1" ht="33">
      <c r="A22" s="18" t="s">
        <v>164</v>
      </c>
      <c r="B22" s="19" t="s">
        <v>165</v>
      </c>
      <c r="C22" s="20">
        <v>132000</v>
      </c>
      <c r="D22" s="52"/>
      <c r="E22" s="61">
        <f t="shared" si="0"/>
        <v>132000</v>
      </c>
    </row>
    <row r="23" spans="1:6" s="5" customFormat="1" ht="49.5">
      <c r="A23" s="15" t="s">
        <v>18</v>
      </c>
      <c r="B23" s="16" t="s">
        <v>19</v>
      </c>
      <c r="C23" s="17">
        <f>SUM(C24:C31)</f>
        <v>20681000</v>
      </c>
      <c r="D23" s="42">
        <f>D24+D25+D26+D27+D28+D29+D30+D31</f>
        <v>1700000</v>
      </c>
      <c r="E23" s="60">
        <f t="shared" si="0"/>
        <v>22381000</v>
      </c>
      <c r="F23" s="5" t="s">
        <v>60</v>
      </c>
    </row>
    <row r="24" spans="1:6" ht="83.25" customHeight="1">
      <c r="A24" s="18" t="s">
        <v>62</v>
      </c>
      <c r="B24" s="23" t="s">
        <v>63</v>
      </c>
      <c r="C24" s="20">
        <v>15080000</v>
      </c>
      <c r="D24" s="52"/>
      <c r="E24" s="61">
        <f t="shared" si="0"/>
        <v>15080000</v>
      </c>
    </row>
    <row r="25" spans="1:6" ht="87" customHeight="1">
      <c r="A25" s="18" t="s">
        <v>64</v>
      </c>
      <c r="B25" s="23" t="s">
        <v>166</v>
      </c>
      <c r="C25" s="20">
        <v>3510000</v>
      </c>
      <c r="D25" s="61">
        <f>640000+1060000</f>
        <v>1700000</v>
      </c>
      <c r="E25" s="61">
        <f t="shared" si="0"/>
        <v>5210000</v>
      </c>
    </row>
    <row r="26" spans="1:6" ht="82.5" hidden="1">
      <c r="A26" s="18" t="s">
        <v>110</v>
      </c>
      <c r="B26" s="19" t="s">
        <v>109</v>
      </c>
      <c r="C26" s="20">
        <v>0</v>
      </c>
      <c r="D26" s="52"/>
      <c r="E26" s="61">
        <f t="shared" si="0"/>
        <v>0</v>
      </c>
    </row>
    <row r="27" spans="1:6" ht="44.25" customHeight="1">
      <c r="A27" s="18" t="s">
        <v>68</v>
      </c>
      <c r="B27" s="24" t="s">
        <v>167</v>
      </c>
      <c r="C27" s="20">
        <f>890000-16000</f>
        <v>874000</v>
      </c>
      <c r="D27" s="52"/>
      <c r="E27" s="61">
        <f t="shared" si="0"/>
        <v>874000</v>
      </c>
    </row>
    <row r="28" spans="1:6" ht="132">
      <c r="A28" s="18" t="s">
        <v>112</v>
      </c>
      <c r="B28" s="24" t="s">
        <v>111</v>
      </c>
      <c r="C28" s="20">
        <v>3000</v>
      </c>
      <c r="D28" s="52"/>
      <c r="E28" s="61">
        <f t="shared" si="0"/>
        <v>3000</v>
      </c>
    </row>
    <row r="29" spans="1:6" ht="66" hidden="1">
      <c r="A29" s="18" t="s">
        <v>66</v>
      </c>
      <c r="B29" s="24" t="s">
        <v>65</v>
      </c>
      <c r="C29" s="20">
        <v>0</v>
      </c>
      <c r="D29" s="52"/>
      <c r="E29" s="61">
        <f t="shared" si="0"/>
        <v>0</v>
      </c>
    </row>
    <row r="30" spans="1:6" ht="106.5" customHeight="1">
      <c r="A30" s="18" t="s">
        <v>143</v>
      </c>
      <c r="B30" s="25" t="s">
        <v>113</v>
      </c>
      <c r="C30" s="20">
        <v>14000</v>
      </c>
      <c r="D30" s="52"/>
      <c r="E30" s="61">
        <f t="shared" si="0"/>
        <v>14000</v>
      </c>
    </row>
    <row r="31" spans="1:6" ht="95.25" customHeight="1">
      <c r="A31" s="18" t="s">
        <v>67</v>
      </c>
      <c r="B31" s="24" t="s">
        <v>118</v>
      </c>
      <c r="C31" s="20">
        <v>1200000</v>
      </c>
      <c r="D31" s="52"/>
      <c r="E31" s="61">
        <f t="shared" si="0"/>
        <v>1200000</v>
      </c>
    </row>
    <row r="32" spans="1:6" s="5" customFormat="1" ht="33">
      <c r="A32" s="15" t="s">
        <v>20</v>
      </c>
      <c r="B32" s="16" t="s">
        <v>21</v>
      </c>
      <c r="C32" s="17">
        <f>C33</f>
        <v>2666000</v>
      </c>
      <c r="D32" s="50"/>
      <c r="E32" s="60">
        <f t="shared" si="0"/>
        <v>2666000</v>
      </c>
    </row>
    <row r="33" spans="1:9" ht="16.5">
      <c r="A33" s="18" t="s">
        <v>22</v>
      </c>
      <c r="B33" s="19" t="s">
        <v>23</v>
      </c>
      <c r="C33" s="20">
        <v>2666000</v>
      </c>
      <c r="D33" s="52"/>
      <c r="E33" s="60">
        <f t="shared" si="0"/>
        <v>2666000</v>
      </c>
    </row>
    <row r="34" spans="1:9" s="5" customFormat="1" ht="33">
      <c r="A34" s="15" t="s">
        <v>24</v>
      </c>
      <c r="B34" s="16" t="s">
        <v>25</v>
      </c>
      <c r="C34" s="17">
        <f>SUM(C35:C36)</f>
        <v>385000</v>
      </c>
      <c r="D34" s="50"/>
      <c r="E34" s="61">
        <f t="shared" si="0"/>
        <v>385000</v>
      </c>
    </row>
    <row r="35" spans="1:9" s="5" customFormat="1" ht="49.5">
      <c r="A35" s="26" t="s">
        <v>71</v>
      </c>
      <c r="B35" s="24" t="s">
        <v>70</v>
      </c>
      <c r="C35" s="27">
        <v>319000</v>
      </c>
      <c r="D35" s="50"/>
      <c r="E35" s="61">
        <f t="shared" si="0"/>
        <v>319000</v>
      </c>
    </row>
    <row r="36" spans="1:9" s="5" customFormat="1" ht="33">
      <c r="A36" s="26" t="s">
        <v>114</v>
      </c>
      <c r="B36" s="24" t="s">
        <v>69</v>
      </c>
      <c r="C36" s="27">
        <v>66000</v>
      </c>
      <c r="D36" s="50"/>
      <c r="E36" s="61">
        <f t="shared" si="0"/>
        <v>66000</v>
      </c>
    </row>
    <row r="37" spans="1:9" ht="33">
      <c r="A37" s="15" t="s">
        <v>26</v>
      </c>
      <c r="B37" s="16" t="s">
        <v>27</v>
      </c>
      <c r="C37" s="17">
        <f>SUM(C38:C40)</f>
        <v>24500000</v>
      </c>
      <c r="D37" s="17">
        <f>SUM(D38:D40)</f>
        <v>26259200</v>
      </c>
      <c r="E37" s="60">
        <f>C37+D37</f>
        <v>50759200</v>
      </c>
    </row>
    <row r="38" spans="1:9" ht="84.75" customHeight="1">
      <c r="A38" s="28" t="s">
        <v>168</v>
      </c>
      <c r="B38" s="29" t="s">
        <v>169</v>
      </c>
      <c r="C38" s="27">
        <v>800000</v>
      </c>
      <c r="D38" s="61">
        <f>3025853+21333347+1900000</f>
        <v>26259200</v>
      </c>
      <c r="E38" s="61">
        <f t="shared" si="0"/>
        <v>27059200</v>
      </c>
    </row>
    <row r="39" spans="1:9" ht="49.5">
      <c r="A39" s="28" t="s">
        <v>73</v>
      </c>
      <c r="B39" s="30" t="s">
        <v>72</v>
      </c>
      <c r="C39" s="27">
        <v>2000000</v>
      </c>
      <c r="D39" s="52"/>
      <c r="E39" s="61">
        <f t="shared" si="0"/>
        <v>2000000</v>
      </c>
    </row>
    <row r="40" spans="1:9" ht="66.75" customHeight="1">
      <c r="A40" s="28" t="s">
        <v>74</v>
      </c>
      <c r="B40" s="30" t="s">
        <v>115</v>
      </c>
      <c r="C40" s="27">
        <v>21700000</v>
      </c>
      <c r="D40" s="52"/>
      <c r="E40" s="61">
        <f t="shared" si="0"/>
        <v>21700000</v>
      </c>
    </row>
    <row r="41" spans="1:9" ht="16.5">
      <c r="A41" s="15" t="s">
        <v>28</v>
      </c>
      <c r="B41" s="16" t="s">
        <v>29</v>
      </c>
      <c r="C41" s="17">
        <v>300000</v>
      </c>
      <c r="D41" s="52"/>
      <c r="E41" s="60">
        <f t="shared" si="0"/>
        <v>300000</v>
      </c>
    </row>
    <row r="42" spans="1:9" ht="16.5" hidden="1">
      <c r="A42" s="15" t="s">
        <v>30</v>
      </c>
      <c r="B42" s="16" t="s">
        <v>31</v>
      </c>
      <c r="C42" s="17">
        <f>C43+C44</f>
        <v>0</v>
      </c>
      <c r="D42" s="52">
        <f>D43+D44</f>
        <v>0</v>
      </c>
      <c r="E42" s="60">
        <f t="shared" si="0"/>
        <v>0</v>
      </c>
    </row>
    <row r="43" spans="1:9" ht="70.5" hidden="1" customHeight="1">
      <c r="A43" s="28" t="s">
        <v>126</v>
      </c>
      <c r="B43" s="31" t="s">
        <v>127</v>
      </c>
      <c r="C43" s="20">
        <v>0</v>
      </c>
      <c r="D43" s="52"/>
      <c r="E43" s="61">
        <f t="shared" si="0"/>
        <v>0</v>
      </c>
    </row>
    <row r="44" spans="1:9" ht="99" hidden="1">
      <c r="A44" s="28" t="s">
        <v>128</v>
      </c>
      <c r="B44" s="31" t="s">
        <v>75</v>
      </c>
      <c r="C44" s="20">
        <v>0</v>
      </c>
      <c r="D44" s="52"/>
      <c r="E44" s="61">
        <f t="shared" si="0"/>
        <v>0</v>
      </c>
    </row>
    <row r="45" spans="1:9" ht="16.5">
      <c r="A45" s="15" t="s">
        <v>30</v>
      </c>
      <c r="B45" s="16" t="s">
        <v>31</v>
      </c>
      <c r="C45" s="17">
        <f>C47+C48+C46</f>
        <v>6029150</v>
      </c>
      <c r="D45" s="51">
        <f>D47+D48+D46</f>
        <v>-216130</v>
      </c>
      <c r="E45" s="60">
        <f>C45+D45</f>
        <v>5813020</v>
      </c>
    </row>
    <row r="46" spans="1:9" ht="36" customHeight="1">
      <c r="A46" s="56" t="s">
        <v>190</v>
      </c>
      <c r="B46" s="57" t="s">
        <v>191</v>
      </c>
      <c r="C46" s="65">
        <v>1516250</v>
      </c>
      <c r="D46" s="66">
        <v>-99500</v>
      </c>
      <c r="E46" s="62">
        <f t="shared" si="0"/>
        <v>1416750</v>
      </c>
      <c r="F46" s="55"/>
      <c r="G46" s="55"/>
      <c r="H46" s="55"/>
      <c r="I46" s="55"/>
    </row>
    <row r="47" spans="1:9" ht="68.25" customHeight="1">
      <c r="A47" s="28" t="s">
        <v>126</v>
      </c>
      <c r="B47" s="32" t="s">
        <v>171</v>
      </c>
      <c r="C47" s="20">
        <v>2113450</v>
      </c>
      <c r="D47" s="40">
        <v>-47570</v>
      </c>
      <c r="E47" s="61">
        <f t="shared" si="0"/>
        <v>2065880</v>
      </c>
    </row>
    <row r="48" spans="1:9" ht="104.25" customHeight="1">
      <c r="A48" s="28" t="s">
        <v>128</v>
      </c>
      <c r="B48" s="32" t="s">
        <v>170</v>
      </c>
      <c r="C48" s="20">
        <v>2399450</v>
      </c>
      <c r="D48" s="40">
        <v>-69060</v>
      </c>
      <c r="E48" s="61">
        <f t="shared" si="0"/>
        <v>2330390</v>
      </c>
    </row>
    <row r="49" spans="1:5" s="5" customFormat="1" ht="16.5">
      <c r="A49" s="15" t="s">
        <v>32</v>
      </c>
      <c r="B49" s="16" t="s">
        <v>33</v>
      </c>
      <c r="C49" s="17">
        <f>C50+C97</f>
        <v>1270272831.3600001</v>
      </c>
      <c r="D49" s="51">
        <f>D50+D97</f>
        <v>51743004.739999995</v>
      </c>
      <c r="E49" s="60">
        <f t="shared" si="0"/>
        <v>1322015836.1000001</v>
      </c>
    </row>
    <row r="50" spans="1:5" s="5" customFormat="1" ht="33">
      <c r="A50" s="15" t="s">
        <v>34</v>
      </c>
      <c r="B50" s="16" t="s">
        <v>35</v>
      </c>
      <c r="C50" s="17">
        <f>C51+C74+C54+C91</f>
        <v>997514923.98000002</v>
      </c>
      <c r="D50" s="17">
        <f>D51+D74+D54+D91</f>
        <v>51743004.739999995</v>
      </c>
      <c r="E50" s="60">
        <f t="shared" si="0"/>
        <v>1049257928.72</v>
      </c>
    </row>
    <row r="51" spans="1:5" s="5" customFormat="1" ht="33">
      <c r="A51" s="15" t="s">
        <v>36</v>
      </c>
      <c r="B51" s="16" t="s">
        <v>37</v>
      </c>
      <c r="C51" s="17">
        <f>C52+C53</f>
        <v>142622900</v>
      </c>
      <c r="D51" s="17">
        <f>D52+D53</f>
        <v>0</v>
      </c>
      <c r="E51" s="60">
        <f t="shared" si="0"/>
        <v>142622900</v>
      </c>
    </row>
    <row r="52" spans="1:5" ht="49.5">
      <c r="A52" s="28" t="s">
        <v>77</v>
      </c>
      <c r="B52" s="24" t="s">
        <v>76</v>
      </c>
      <c r="C52" s="20">
        <v>141094000</v>
      </c>
      <c r="D52" s="52"/>
      <c r="E52" s="61">
        <f t="shared" si="0"/>
        <v>141094000</v>
      </c>
    </row>
    <row r="53" spans="1:5" ht="33">
      <c r="A53" s="28" t="s">
        <v>129</v>
      </c>
      <c r="B53" s="24" t="s">
        <v>108</v>
      </c>
      <c r="C53" s="20">
        <v>1528900</v>
      </c>
      <c r="D53" s="52"/>
      <c r="E53" s="61">
        <f t="shared" si="0"/>
        <v>1528900</v>
      </c>
    </row>
    <row r="54" spans="1:5" ht="33">
      <c r="A54" s="15" t="s">
        <v>38</v>
      </c>
      <c r="B54" s="33" t="s">
        <v>39</v>
      </c>
      <c r="C54" s="17">
        <f>C68+C67+C63+C64+C59+C60+C58+C62+C55+C71+C72+C56+C66+C65+C70+C69+C57+C73+C61</f>
        <v>356308058.38000005</v>
      </c>
      <c r="D54" s="17">
        <f>D68+D67+D63+D64+D59+D60+D58+D62+D55+D71+D72+D56+D66+D65+D70+D69+D57+D73+D61</f>
        <v>22297998.190000001</v>
      </c>
      <c r="E54" s="60">
        <f t="shared" si="0"/>
        <v>378606056.57000005</v>
      </c>
    </row>
    <row r="55" spans="1:5" ht="57.75" customHeight="1">
      <c r="A55" s="18" t="s">
        <v>131</v>
      </c>
      <c r="B55" s="34" t="s">
        <v>132</v>
      </c>
      <c r="C55" s="35"/>
      <c r="D55" s="67">
        <v>4200000</v>
      </c>
      <c r="E55" s="63">
        <f t="shared" si="0"/>
        <v>4200000</v>
      </c>
    </row>
    <row r="56" spans="1:5" ht="89.25" hidden="1" customHeight="1">
      <c r="A56" s="18" t="s">
        <v>145</v>
      </c>
      <c r="B56" s="24" t="s">
        <v>144</v>
      </c>
      <c r="C56" s="35">
        <v>0</v>
      </c>
      <c r="D56" s="68"/>
      <c r="E56" s="63">
        <f t="shared" si="0"/>
        <v>0</v>
      </c>
    </row>
    <row r="57" spans="1:5" ht="62.25" customHeight="1">
      <c r="A57" s="18" t="s">
        <v>160</v>
      </c>
      <c r="B57" s="24" t="s">
        <v>161</v>
      </c>
      <c r="C57" s="35">
        <v>1600000</v>
      </c>
      <c r="D57" s="68"/>
      <c r="E57" s="63">
        <f t="shared" si="0"/>
        <v>1600000</v>
      </c>
    </row>
    <row r="58" spans="1:5" ht="59.25" customHeight="1">
      <c r="A58" s="18" t="s">
        <v>192</v>
      </c>
      <c r="B58" s="24" t="s">
        <v>193</v>
      </c>
      <c r="C58" s="35"/>
      <c r="D58" s="66">
        <v>17976180</v>
      </c>
      <c r="E58" s="63">
        <f>C58+D58</f>
        <v>17976180</v>
      </c>
    </row>
    <row r="59" spans="1:5" ht="66">
      <c r="A59" s="18" t="s">
        <v>79</v>
      </c>
      <c r="B59" s="24" t="s">
        <v>78</v>
      </c>
      <c r="C59" s="35">
        <v>11763349</v>
      </c>
      <c r="D59" s="68"/>
      <c r="E59" s="63">
        <f t="shared" si="0"/>
        <v>11763349</v>
      </c>
    </row>
    <row r="60" spans="1:5" ht="66">
      <c r="A60" s="18" t="s">
        <v>125</v>
      </c>
      <c r="B60" s="24" t="s">
        <v>124</v>
      </c>
      <c r="C60" s="35">
        <v>800000</v>
      </c>
      <c r="D60" s="68"/>
      <c r="E60" s="63">
        <f t="shared" si="0"/>
        <v>800000</v>
      </c>
    </row>
    <row r="61" spans="1:5" ht="33">
      <c r="A61" s="18" t="s">
        <v>177</v>
      </c>
      <c r="B61" s="24" t="s">
        <v>178</v>
      </c>
      <c r="C61" s="35">
        <v>1940554.44</v>
      </c>
      <c r="D61" s="68"/>
      <c r="E61" s="63">
        <f t="shared" si="0"/>
        <v>1940554.44</v>
      </c>
    </row>
    <row r="62" spans="1:5" ht="33">
      <c r="A62" s="18" t="s">
        <v>122</v>
      </c>
      <c r="B62" s="24" t="s">
        <v>123</v>
      </c>
      <c r="C62" s="35">
        <v>142278.04999999999</v>
      </c>
      <c r="D62" s="66">
        <v>121818.19</v>
      </c>
      <c r="E62" s="63">
        <f>C62+D62</f>
        <v>264096.24</v>
      </c>
    </row>
    <row r="63" spans="1:5" ht="49.5">
      <c r="A63" s="18" t="s">
        <v>96</v>
      </c>
      <c r="B63" s="24" t="s">
        <v>97</v>
      </c>
      <c r="C63" s="35">
        <v>5447609.71</v>
      </c>
      <c r="D63" s="68"/>
      <c r="E63" s="63">
        <f t="shared" si="0"/>
        <v>5447609.71</v>
      </c>
    </row>
    <row r="64" spans="1:5" ht="33">
      <c r="A64" s="18" t="s">
        <v>174</v>
      </c>
      <c r="B64" s="24" t="s">
        <v>175</v>
      </c>
      <c r="C64" s="35">
        <v>2337772.65</v>
      </c>
      <c r="D64" s="68"/>
      <c r="E64" s="63">
        <f t="shared" si="0"/>
        <v>2337772.65</v>
      </c>
    </row>
    <row r="65" spans="1:5" ht="49.5" hidden="1">
      <c r="A65" s="18" t="s">
        <v>176</v>
      </c>
      <c r="B65" s="36" t="s">
        <v>142</v>
      </c>
      <c r="C65" s="35">
        <v>0</v>
      </c>
      <c r="D65" s="68"/>
      <c r="E65" s="63">
        <f t="shared" si="0"/>
        <v>0</v>
      </c>
    </row>
    <row r="66" spans="1:5" ht="82.5">
      <c r="A66" s="18" t="s">
        <v>137</v>
      </c>
      <c r="B66" s="24" t="s">
        <v>40</v>
      </c>
      <c r="C66" s="35">
        <v>42700000</v>
      </c>
      <c r="D66" s="68"/>
      <c r="E66" s="63">
        <f t="shared" si="0"/>
        <v>42700000</v>
      </c>
    </row>
    <row r="67" spans="1:5" ht="49.5">
      <c r="A67" s="18" t="s">
        <v>80</v>
      </c>
      <c r="B67" s="24" t="s">
        <v>41</v>
      </c>
      <c r="C67" s="35">
        <v>5662416</v>
      </c>
      <c r="D67" s="68"/>
      <c r="E67" s="63">
        <f t="shared" si="0"/>
        <v>5662416</v>
      </c>
    </row>
    <row r="68" spans="1:5" ht="115.5">
      <c r="A68" s="18" t="s">
        <v>81</v>
      </c>
      <c r="B68" s="24" t="s">
        <v>42</v>
      </c>
      <c r="C68" s="35">
        <v>154818.38</v>
      </c>
      <c r="D68" s="68"/>
      <c r="E68" s="63">
        <f t="shared" si="0"/>
        <v>154818.38</v>
      </c>
    </row>
    <row r="69" spans="1:5" ht="49.5">
      <c r="A69" s="18" t="s">
        <v>158</v>
      </c>
      <c r="B69" s="24" t="s">
        <v>159</v>
      </c>
      <c r="C69" s="35">
        <v>418390.77</v>
      </c>
      <c r="D69" s="68"/>
      <c r="E69" s="63">
        <f t="shared" si="0"/>
        <v>418390.77</v>
      </c>
    </row>
    <row r="70" spans="1:5" ht="99">
      <c r="A70" s="18" t="s">
        <v>156</v>
      </c>
      <c r="B70" s="24" t="s">
        <v>157</v>
      </c>
      <c r="C70" s="35">
        <v>82618205.150000006</v>
      </c>
      <c r="D70" s="68"/>
      <c r="E70" s="63">
        <f t="shared" si="0"/>
        <v>82618205.150000006</v>
      </c>
    </row>
    <row r="71" spans="1:5" ht="33">
      <c r="A71" s="18" t="s">
        <v>133</v>
      </c>
      <c r="B71" s="24" t="s">
        <v>134</v>
      </c>
      <c r="C71" s="35">
        <v>3129355.15</v>
      </c>
      <c r="D71" s="68"/>
      <c r="E71" s="63">
        <f t="shared" si="0"/>
        <v>3129355.15</v>
      </c>
    </row>
    <row r="72" spans="1:5" ht="49.5">
      <c r="A72" s="18" t="s">
        <v>135</v>
      </c>
      <c r="B72" s="24" t="s">
        <v>136</v>
      </c>
      <c r="C72" s="35">
        <v>13408.72</v>
      </c>
      <c r="D72" s="68"/>
      <c r="E72" s="63">
        <f t="shared" ref="E72:E100" si="1">C72+D72</f>
        <v>13408.72</v>
      </c>
    </row>
    <row r="73" spans="1:5" ht="82.5">
      <c r="A73" s="18" t="s">
        <v>172</v>
      </c>
      <c r="B73" s="24" t="s">
        <v>173</v>
      </c>
      <c r="C73" s="35">
        <v>197579900.36000001</v>
      </c>
      <c r="D73" s="68"/>
      <c r="E73" s="63">
        <f t="shared" si="1"/>
        <v>197579900.36000001</v>
      </c>
    </row>
    <row r="74" spans="1:5" ht="33">
      <c r="A74" s="15" t="s">
        <v>43</v>
      </c>
      <c r="B74" s="37" t="s">
        <v>44</v>
      </c>
      <c r="C74" s="17">
        <f>C75+C77+C78+C79+C80+C81+C82+C83+C84+C87+C86+C89+C90+C88+C85+C76</f>
        <v>410562527.31999999</v>
      </c>
      <c r="D74" s="17">
        <f>D75+D77+D78+D79+D80+D81+D82+D83+D84+D87+D86+D89+D90+D88+D85+D76</f>
        <v>0</v>
      </c>
      <c r="E74" s="60">
        <f t="shared" si="1"/>
        <v>410562527.31999999</v>
      </c>
    </row>
    <row r="75" spans="1:5" ht="119.25" customHeight="1">
      <c r="A75" s="38" t="s">
        <v>82</v>
      </c>
      <c r="B75" s="39" t="s">
        <v>45</v>
      </c>
      <c r="C75" s="35">
        <v>345103976.80000001</v>
      </c>
      <c r="D75" s="53"/>
      <c r="E75" s="61">
        <f t="shared" si="1"/>
        <v>345103976.80000001</v>
      </c>
    </row>
    <row r="76" spans="1:5" ht="99.75" customHeight="1">
      <c r="A76" s="38" t="s">
        <v>140</v>
      </c>
      <c r="B76" s="39" t="s">
        <v>141</v>
      </c>
      <c r="C76" s="35">
        <v>422606.03</v>
      </c>
      <c r="D76" s="53"/>
      <c r="E76" s="61">
        <f t="shared" si="1"/>
        <v>422606.03</v>
      </c>
    </row>
    <row r="77" spans="1:5" ht="66">
      <c r="A77" s="40" t="s">
        <v>83</v>
      </c>
      <c r="B77" s="41" t="s">
        <v>46</v>
      </c>
      <c r="C77" s="35">
        <v>51403620.299999997</v>
      </c>
      <c r="D77" s="53"/>
      <c r="E77" s="61">
        <f t="shared" si="1"/>
        <v>51403620.299999997</v>
      </c>
    </row>
    <row r="78" spans="1:5" ht="66">
      <c r="A78" s="40" t="s">
        <v>119</v>
      </c>
      <c r="B78" s="41" t="s">
        <v>120</v>
      </c>
      <c r="C78" s="35">
        <v>5404119.8399999999</v>
      </c>
      <c r="D78" s="53"/>
      <c r="E78" s="61">
        <f t="shared" si="1"/>
        <v>5404119.8399999999</v>
      </c>
    </row>
    <row r="79" spans="1:5" ht="49.5">
      <c r="A79" s="40" t="s">
        <v>84</v>
      </c>
      <c r="B79" s="39" t="s">
        <v>47</v>
      </c>
      <c r="C79" s="35">
        <v>787000</v>
      </c>
      <c r="D79" s="53"/>
      <c r="E79" s="61">
        <f t="shared" si="1"/>
        <v>787000</v>
      </c>
    </row>
    <row r="80" spans="1:5" ht="49.5">
      <c r="A80" s="40" t="s">
        <v>85</v>
      </c>
      <c r="B80" s="39" t="s">
        <v>61</v>
      </c>
      <c r="C80" s="35">
        <v>1785515.22</v>
      </c>
      <c r="D80" s="53"/>
      <c r="E80" s="61">
        <f t="shared" si="1"/>
        <v>1785515.22</v>
      </c>
    </row>
    <row r="81" spans="1:5" ht="186.75" customHeight="1">
      <c r="A81" s="38" t="s">
        <v>86</v>
      </c>
      <c r="B81" s="39" t="s">
        <v>48</v>
      </c>
      <c r="C81" s="35">
        <v>192950.09</v>
      </c>
      <c r="D81" s="53"/>
      <c r="E81" s="61">
        <f t="shared" si="1"/>
        <v>192950.09</v>
      </c>
    </row>
    <row r="82" spans="1:5" ht="49.5">
      <c r="A82" s="38" t="s">
        <v>87</v>
      </c>
      <c r="B82" s="39" t="s">
        <v>49</v>
      </c>
      <c r="C82" s="35">
        <v>15000</v>
      </c>
      <c r="D82" s="53"/>
      <c r="E82" s="61">
        <f t="shared" si="1"/>
        <v>15000</v>
      </c>
    </row>
    <row r="83" spans="1:5" ht="137.25" customHeight="1">
      <c r="A83" s="38" t="s">
        <v>88</v>
      </c>
      <c r="B83" s="39" t="s">
        <v>50</v>
      </c>
      <c r="C83" s="35">
        <v>13773.29</v>
      </c>
      <c r="D83" s="53"/>
      <c r="E83" s="61">
        <f t="shared" si="1"/>
        <v>13773.29</v>
      </c>
    </row>
    <row r="84" spans="1:5" ht="153" customHeight="1">
      <c r="A84" s="38" t="s">
        <v>89</v>
      </c>
      <c r="B84" s="39" t="s">
        <v>51</v>
      </c>
      <c r="C84" s="35">
        <v>45957.37</v>
      </c>
      <c r="D84" s="53"/>
      <c r="E84" s="61">
        <f t="shared" si="1"/>
        <v>45957.37</v>
      </c>
    </row>
    <row r="85" spans="1:5" ht="66">
      <c r="A85" s="38" t="s">
        <v>138</v>
      </c>
      <c r="B85" s="39" t="s">
        <v>139</v>
      </c>
      <c r="C85" s="35">
        <v>516428.88</v>
      </c>
      <c r="D85" s="53"/>
      <c r="E85" s="61">
        <f t="shared" si="1"/>
        <v>516428.88</v>
      </c>
    </row>
    <row r="86" spans="1:5" ht="115.5">
      <c r="A86" s="38" t="s">
        <v>90</v>
      </c>
      <c r="B86" s="30" t="s">
        <v>52</v>
      </c>
      <c r="C86" s="35">
        <v>582880</v>
      </c>
      <c r="D86" s="53"/>
      <c r="E86" s="61">
        <f t="shared" si="1"/>
        <v>582880</v>
      </c>
    </row>
    <row r="87" spans="1:5" ht="82.5" hidden="1">
      <c r="A87" s="38" t="s">
        <v>91</v>
      </c>
      <c r="B87" s="39" t="s">
        <v>94</v>
      </c>
      <c r="C87" s="35">
        <v>0</v>
      </c>
      <c r="D87" s="53"/>
      <c r="E87" s="61">
        <f t="shared" si="1"/>
        <v>0</v>
      </c>
    </row>
    <row r="88" spans="1:5" ht="66">
      <c r="A88" s="40" t="s">
        <v>99</v>
      </c>
      <c r="B88" s="39" t="s">
        <v>98</v>
      </c>
      <c r="C88" s="35">
        <v>2005400</v>
      </c>
      <c r="D88" s="53"/>
      <c r="E88" s="61">
        <f t="shared" si="1"/>
        <v>2005400</v>
      </c>
    </row>
    <row r="89" spans="1:5" ht="66">
      <c r="A89" s="40" t="s">
        <v>92</v>
      </c>
      <c r="B89" s="41" t="s">
        <v>93</v>
      </c>
      <c r="C89" s="35">
        <v>5800</v>
      </c>
      <c r="D89" s="53"/>
      <c r="E89" s="61">
        <f t="shared" si="1"/>
        <v>5800</v>
      </c>
    </row>
    <row r="90" spans="1:5" ht="33">
      <c r="A90" s="40" t="s">
        <v>95</v>
      </c>
      <c r="B90" s="41" t="s">
        <v>121</v>
      </c>
      <c r="C90" s="35">
        <v>2277499.5</v>
      </c>
      <c r="D90" s="53"/>
      <c r="E90" s="61">
        <f t="shared" si="1"/>
        <v>2277499.5</v>
      </c>
    </row>
    <row r="91" spans="1:5" ht="16.5">
      <c r="A91" s="42" t="s">
        <v>146</v>
      </c>
      <c r="B91" s="43" t="s">
        <v>147</v>
      </c>
      <c r="C91" s="17">
        <f>C94+C95+C96+C93+C92</f>
        <v>88021438.280000001</v>
      </c>
      <c r="D91" s="17">
        <f>D94+D95+D96+D93+D92</f>
        <v>29445006.549999997</v>
      </c>
      <c r="E91" s="60">
        <f t="shared" si="1"/>
        <v>117466444.83</v>
      </c>
    </row>
    <row r="92" spans="1:5" ht="165">
      <c r="A92" s="40" t="s">
        <v>180</v>
      </c>
      <c r="B92" s="41" t="s">
        <v>179</v>
      </c>
      <c r="C92" s="35">
        <v>1527246</v>
      </c>
      <c r="D92" s="67"/>
      <c r="E92" s="63">
        <f t="shared" si="1"/>
        <v>1527246</v>
      </c>
    </row>
    <row r="93" spans="1:5" ht="82.5">
      <c r="A93" s="40" t="s">
        <v>155</v>
      </c>
      <c r="B93" s="41" t="s">
        <v>154</v>
      </c>
      <c r="C93" s="35">
        <v>3228046</v>
      </c>
      <c r="D93" s="67"/>
      <c r="E93" s="63">
        <f t="shared" si="1"/>
        <v>3228046</v>
      </c>
    </row>
    <row r="94" spans="1:5" ht="49.5">
      <c r="A94" s="40" t="s">
        <v>148</v>
      </c>
      <c r="B94" s="41" t="s">
        <v>149</v>
      </c>
      <c r="C94" s="35">
        <v>38000000</v>
      </c>
      <c r="D94" s="67">
        <v>-38000000</v>
      </c>
      <c r="E94" s="63">
        <f>C94+D94</f>
        <v>0</v>
      </c>
    </row>
    <row r="95" spans="1:5" ht="82.5">
      <c r="A95" s="40" t="s">
        <v>151</v>
      </c>
      <c r="B95" s="41" t="s">
        <v>150</v>
      </c>
      <c r="C95" s="35">
        <v>33060384</v>
      </c>
      <c r="D95" s="67"/>
      <c r="E95" s="63">
        <f t="shared" si="1"/>
        <v>33060384</v>
      </c>
    </row>
    <row r="96" spans="1:5" ht="33">
      <c r="A96" s="40" t="s">
        <v>153</v>
      </c>
      <c r="B96" s="41" t="s">
        <v>152</v>
      </c>
      <c r="C96" s="35">
        <f>239228.07+53229+7114141.42+601531.88+2298702.42+1221108.04+534001.45+143820</f>
        <v>12205762.279999997</v>
      </c>
      <c r="D96" s="35">
        <f>13602211+10870965+38000000-53229+200000+10983+1317005+389215+53229+588629-534001.45+1000000+2000000</f>
        <v>67445006.549999997</v>
      </c>
      <c r="E96" s="63">
        <f t="shared" si="1"/>
        <v>79650768.829999998</v>
      </c>
    </row>
    <row r="97" spans="1:5" ht="16.5">
      <c r="A97" s="42" t="s">
        <v>184</v>
      </c>
      <c r="B97" s="43" t="s">
        <v>185</v>
      </c>
      <c r="C97" s="17">
        <f>C98</f>
        <v>272757907.38</v>
      </c>
      <c r="D97" s="17">
        <f>D98</f>
        <v>0</v>
      </c>
      <c r="E97" s="60">
        <f>C97+D97</f>
        <v>272757907.38</v>
      </c>
    </row>
    <row r="98" spans="1:5" ht="33">
      <c r="A98" s="40" t="s">
        <v>186</v>
      </c>
      <c r="B98" s="41" t="s">
        <v>187</v>
      </c>
      <c r="C98" s="20">
        <f>1109187.38+271648720</f>
        <v>272757907.38</v>
      </c>
      <c r="D98" s="20"/>
      <c r="E98" s="61">
        <f>C98+D98</f>
        <v>272757907.38</v>
      </c>
    </row>
    <row r="99" spans="1:5" ht="16.5">
      <c r="A99" s="44"/>
      <c r="B99" s="45" t="s">
        <v>53</v>
      </c>
      <c r="C99" s="46">
        <f>C6+C49</f>
        <v>1718489081.3600001</v>
      </c>
      <c r="D99" s="51">
        <f>D49+D6</f>
        <v>79486074.739999995</v>
      </c>
      <c r="E99" s="60">
        <f t="shared" si="1"/>
        <v>1797975156.1000001</v>
      </c>
    </row>
    <row r="100" spans="1:5" ht="16.5">
      <c r="A100" s="47"/>
      <c r="B100" s="48" t="s">
        <v>54</v>
      </c>
      <c r="C100" s="20">
        <v>44141506</v>
      </c>
      <c r="D100" s="64">
        <v>42532402</v>
      </c>
      <c r="E100" s="61">
        <f t="shared" si="1"/>
        <v>86673908</v>
      </c>
    </row>
    <row r="101" spans="1:5" s="5" customFormat="1" ht="16.5">
      <c r="A101" s="47"/>
      <c r="B101" s="45" t="s">
        <v>55</v>
      </c>
      <c r="C101" s="46">
        <f>C99+C100</f>
        <v>1762630587.3600001</v>
      </c>
      <c r="D101" s="46">
        <f>D99+D100</f>
        <v>122018476.73999999</v>
      </c>
      <c r="E101" s="60">
        <f>C101+D101</f>
        <v>1884649064.1000001</v>
      </c>
    </row>
  </sheetData>
  <autoFilter ref="A6:I101"/>
  <mergeCells count="2">
    <mergeCell ref="A3:C3"/>
    <mergeCell ref="B1:E1"/>
  </mergeCells>
  <printOptions horizontalCentered="1"/>
  <pageMargins left="0.78740157480314965" right="0.39370078740157483" top="0.39370078740157483" bottom="0.39370078740157483" header="0.51181102362204722" footer="0.51181102362204722"/>
  <pageSetup paperSize="9" scale="57" firstPageNumber="0" fitToHeight="0" orientation="portrait" r:id="rId1"/>
  <rowBreaks count="3" manualBreakCount="3">
    <brk id="36" max="4" man="1"/>
    <brk id="67" max="4" man="1"/>
    <brk id="8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1-2025</vt:lpstr>
      <vt:lpstr>'Приложение 1-2025'!Заголовки_для_печати</vt:lpstr>
      <vt:lpstr>'Приложение 1-2025'!Область_печати</vt:lpstr>
    </vt:vector>
  </TitlesOfParts>
  <Company>MinFin 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yushkova</dc:creator>
  <cp:lastModifiedBy>Guseva Natalia</cp:lastModifiedBy>
  <cp:revision>1</cp:revision>
  <cp:lastPrinted>2025-05-05T10:33:10Z</cp:lastPrinted>
  <dcterms:created xsi:type="dcterms:W3CDTF">2008-09-22T12:52:04Z</dcterms:created>
  <dcterms:modified xsi:type="dcterms:W3CDTF">2025-05-05T10:33:13Z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MinFin UR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